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640" yWindow="0" windowWidth="27620" windowHeight="16340" tabRatio="500"/>
  </bookViews>
  <sheets>
    <sheet name="Sheet1 (2)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G5" i="2"/>
  <c r="E6" i="2"/>
  <c r="F4" i="2"/>
  <c r="F3" i="2"/>
  <c r="E4" i="2"/>
  <c r="E3" i="2"/>
  <c r="E5" i="2"/>
  <c r="F5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G3" i="2"/>
  <c r="G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4" i="2"/>
  <c r="H3" i="2"/>
  <c r="G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K27" i="1"/>
  <c r="K16" i="1"/>
  <c r="K14" i="1"/>
  <c r="K13" i="1"/>
  <c r="L23" i="1"/>
  <c r="L24" i="1"/>
  <c r="N19" i="1"/>
  <c r="O4" i="1"/>
  <c r="M16" i="1"/>
  <c r="E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  <c r="D3" i="1"/>
  <c r="F3" i="1"/>
  <c r="G38" i="1"/>
  <c r="G40" i="1"/>
  <c r="K40" i="1"/>
  <c r="G39" i="1"/>
</calcChain>
</file>

<file path=xl/sharedStrings.xml><?xml version="1.0" encoding="utf-8"?>
<sst xmlns="http://schemas.openxmlformats.org/spreadsheetml/2006/main" count="18" uniqueCount="11">
  <si>
    <t>Salary raise</t>
  </si>
  <si>
    <t>Percentage invested</t>
  </si>
  <si>
    <t>Inflation</t>
  </si>
  <si>
    <t>Annual investments</t>
  </si>
  <si>
    <t>Annual
 investments</t>
  </si>
  <si>
    <t>Portfolio
(Nominal)</t>
  </si>
  <si>
    <t>Investment returns</t>
  </si>
  <si>
    <t>Portfolio 
(Inflation-Adjusted)</t>
  </si>
  <si>
    <t xml:space="preserve">Annual salary </t>
  </si>
  <si>
    <t>Age</t>
  </si>
  <si>
    <t>Starting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</si>
</sst>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5" formatCode="0.0%"/>
    <numFmt numFmtId="167" formatCode="_-* #,##0_-;\-* #,##0_-;_-* &quot;-&quot;??_-;_-@_-"/>
    <numFmt numFmtId="168" formatCode="&quot;$&quot;#,##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6" fontId="0" fillId="0" borderId="0" xfId="0" applyNumberFormat="1"/>
    <xf numFmtId="8" fontId="0" fillId="0" borderId="0" xfId="0" applyNumberFormat="1"/>
    <xf numFmtId="9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167" fontId="0" fillId="0" borderId="0" xfId="1" applyNumberFormat="1" applyFont="1"/>
    <xf numFmtId="167" fontId="0" fillId="0" borderId="0" xfId="0" applyNumberFormat="1"/>
    <xf numFmtId="43" fontId="0" fillId="0" borderId="0" xfId="0" applyNumberFormat="1"/>
    <xf numFmtId="6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8" fontId="0" fillId="0" borderId="0" xfId="0" applyNumberFormat="1"/>
    <xf numFmtId="0" fontId="0" fillId="0" borderId="8" xfId="0" applyBorder="1"/>
    <xf numFmtId="0" fontId="0" fillId="0" borderId="10" xfId="0" applyBorder="1"/>
    <xf numFmtId="0" fontId="0" fillId="0" borderId="6" xfId="0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 wrapText="1"/>
    </xf>
    <xf numFmtId="168" fontId="0" fillId="0" borderId="14" xfId="0" applyNumberFormat="1" applyBorder="1" applyAlignment="1">
      <alignment horizontal="center"/>
    </xf>
    <xf numFmtId="168" fontId="0" fillId="0" borderId="15" xfId="0" applyNumberFormat="1" applyBorder="1" applyAlignment="1">
      <alignment horizontal="center"/>
    </xf>
    <xf numFmtId="6" fontId="0" fillId="0" borderId="7" xfId="0" applyNumberFormat="1" applyBorder="1" applyAlignment="1">
      <alignment horizontal="center"/>
    </xf>
    <xf numFmtId="6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6" fontId="0" fillId="0" borderId="4" xfId="0" applyNumberFormat="1" applyBorder="1" applyAlignment="1">
      <alignment horizontal="center" vertical="center" wrapText="1"/>
    </xf>
    <xf numFmtId="6" fontId="0" fillId="0" borderId="5" xfId="0" applyNumberForma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6" fontId="2" fillId="2" borderId="11" xfId="0" applyNumberFormat="1" applyFont="1" applyFill="1" applyBorder="1" applyAlignment="1">
      <alignment horizontal="center"/>
    </xf>
    <xf numFmtId="6" fontId="2" fillId="2" borderId="12" xfId="0" applyNumberFormat="1" applyFont="1" applyFill="1" applyBorder="1" applyAlignment="1">
      <alignment horizontal="center"/>
    </xf>
    <xf numFmtId="168" fontId="2" fillId="2" borderId="16" xfId="0" applyNumberFormat="1" applyFont="1" applyFill="1" applyBorder="1" applyAlignment="1">
      <alignment horizontal="center"/>
    </xf>
    <xf numFmtId="0" fontId="0" fillId="0" borderId="17" xfId="0" applyBorder="1"/>
    <xf numFmtId="6" fontId="0" fillId="3" borderId="18" xfId="0" applyNumberFormat="1" applyFill="1" applyBorder="1"/>
    <xf numFmtId="9" fontId="0" fillId="3" borderId="9" xfId="0" applyNumberFormat="1" applyFill="1" applyBorder="1"/>
    <xf numFmtId="165" fontId="0" fillId="3" borderId="9" xfId="0" applyNumberFormat="1" applyFill="1" applyBorder="1"/>
    <xf numFmtId="165" fontId="0" fillId="3" borderId="12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="95" zoomScaleNormal="95" zoomScalePageLayoutView="95" workbookViewId="0">
      <selection activeCell="K21" sqref="K21"/>
    </sheetView>
  </sheetViews>
  <sheetFormatPr baseColWidth="10" defaultRowHeight="15" x14ac:dyDescent="0"/>
  <cols>
    <col min="5" max="5" width="14.1640625" customWidth="1"/>
    <col min="6" max="6" width="13.1640625" bestFit="1" customWidth="1"/>
    <col min="7" max="7" width="16.1640625" customWidth="1"/>
    <col min="8" max="8" width="17.83203125" customWidth="1"/>
    <col min="9" max="9" width="10.83203125" hidden="1" customWidth="1"/>
    <col min="11" max="11" width="17.83203125" bestFit="1" customWidth="1"/>
  </cols>
  <sheetData>
    <row r="1" spans="1:12" ht="16" thickBot="1"/>
    <row r="2" spans="1:12" ht="31" thickBot="1">
      <c r="D2" s="24" t="s">
        <v>9</v>
      </c>
      <c r="E2" s="25" t="s">
        <v>8</v>
      </c>
      <c r="F2" s="25" t="s">
        <v>3</v>
      </c>
      <c r="G2" s="26" t="s">
        <v>5</v>
      </c>
      <c r="H2" s="19" t="s">
        <v>7</v>
      </c>
      <c r="I2" s="10"/>
    </row>
    <row r="3" spans="1:12">
      <c r="A3" s="1"/>
      <c r="B3" s="2"/>
      <c r="C3" s="2"/>
      <c r="D3" s="15">
        <v>25</v>
      </c>
      <c r="E3" s="16">
        <f>$L$3*12</f>
        <v>39000</v>
      </c>
      <c r="F3" s="16">
        <f>$L$5*E3</f>
        <v>9750</v>
      </c>
      <c r="G3" s="22">
        <f>F3</f>
        <v>9750</v>
      </c>
      <c r="H3" s="20">
        <f>G3</f>
        <v>9750</v>
      </c>
      <c r="K3" s="31" t="s">
        <v>10</v>
      </c>
      <c r="L3" s="32">
        <v>3250</v>
      </c>
    </row>
    <row r="4" spans="1:12">
      <c r="A4" s="1"/>
      <c r="B4" s="2"/>
      <c r="C4" s="2"/>
      <c r="D4" s="17">
        <v>26</v>
      </c>
      <c r="E4" s="18">
        <f>E3*(1+$L$4)</f>
        <v>40560</v>
      </c>
      <c r="F4" s="18">
        <f>$L$5*E4</f>
        <v>10140</v>
      </c>
      <c r="G4" s="23">
        <f>G3*(1+$L$6)+F4</f>
        <v>20621.25</v>
      </c>
      <c r="H4" s="21">
        <f>G4/((1+$L$7)^I4)</f>
        <v>20059.581712062256</v>
      </c>
      <c r="I4" s="6">
        <v>1</v>
      </c>
      <c r="K4" s="13" t="s">
        <v>0</v>
      </c>
      <c r="L4" s="33">
        <v>0.04</v>
      </c>
    </row>
    <row r="5" spans="1:12">
      <c r="A5" s="1"/>
      <c r="B5" s="2"/>
      <c r="C5" s="2"/>
      <c r="D5" s="17">
        <v>27</v>
      </c>
      <c r="E5" s="18">
        <f>E4*(1+$L$4)</f>
        <v>42182.400000000001</v>
      </c>
      <c r="F5" s="18">
        <f>$L$5*E5</f>
        <v>10545.6</v>
      </c>
      <c r="G5" s="23">
        <f>G4*(1+$L$6)+F5</f>
        <v>32713.443749999999</v>
      </c>
      <c r="H5" s="21">
        <f>G5/((1+$L$7)^I5)</f>
        <v>30955.65768406789</v>
      </c>
      <c r="I5" s="6">
        <v>2</v>
      </c>
      <c r="K5" s="13" t="s">
        <v>1</v>
      </c>
      <c r="L5" s="33">
        <v>0.25</v>
      </c>
    </row>
    <row r="6" spans="1:12">
      <c r="A6" s="1"/>
      <c r="B6" s="2"/>
      <c r="C6" s="2"/>
      <c r="D6" s="17">
        <v>28</v>
      </c>
      <c r="E6" s="18">
        <f>E5*(1+$L$4)</f>
        <v>43869.696000000004</v>
      </c>
      <c r="F6" s="18">
        <f>$L$5*E6</f>
        <v>10967.424000000001</v>
      </c>
      <c r="G6" s="23">
        <f t="shared" ref="G5:G40" si="0">G5*(1+$L$6)+F6</f>
        <v>46134.376031249994</v>
      </c>
      <c r="H6" s="21">
        <f>G6/((1+$L$7)^I6)</f>
        <v>42466.3864098704</v>
      </c>
      <c r="I6" s="6">
        <v>3</v>
      </c>
      <c r="K6" s="13" t="s">
        <v>6</v>
      </c>
      <c r="L6" s="34">
        <v>7.4999999999999997E-2</v>
      </c>
    </row>
    <row r="7" spans="1:12" ht="16" thickBot="1">
      <c r="A7" s="1"/>
      <c r="B7" s="2"/>
      <c r="C7" s="2"/>
      <c r="D7" s="17">
        <v>29</v>
      </c>
      <c r="E7" s="18">
        <f>E6*(1+$L$4)</f>
        <v>45624.483840000008</v>
      </c>
      <c r="F7" s="18">
        <f>$L$5*E7</f>
        <v>11406.120960000002</v>
      </c>
      <c r="G7" s="23">
        <f t="shared" si="0"/>
        <v>61000.575193593744</v>
      </c>
      <c r="H7" s="21">
        <f>G7/((1+$L$7)^I7)</f>
        <v>54621.229474784363</v>
      </c>
      <c r="I7" s="6">
        <v>4</v>
      </c>
      <c r="K7" s="14" t="s">
        <v>2</v>
      </c>
      <c r="L7" s="35">
        <v>2.8000000000000001E-2</v>
      </c>
    </row>
    <row r="8" spans="1:12">
      <c r="A8" s="1"/>
      <c r="B8" s="2"/>
      <c r="C8" s="2"/>
      <c r="D8" s="17">
        <v>30</v>
      </c>
      <c r="E8" s="18">
        <f>E7*(1+$L$4)</f>
        <v>47449.463193600008</v>
      </c>
      <c r="F8" s="18">
        <f>$L$5*E8</f>
        <v>11862.365798400002</v>
      </c>
      <c r="G8" s="23">
        <f t="shared" si="0"/>
        <v>77437.98413151328</v>
      </c>
      <c r="H8" s="21">
        <f>G8/((1+$L$7)^I8)</f>
        <v>67451.011315870186</v>
      </c>
      <c r="I8" s="6">
        <v>5</v>
      </c>
      <c r="K8" s="6"/>
    </row>
    <row r="9" spans="1:12">
      <c r="A9" s="1"/>
      <c r="B9" s="2"/>
      <c r="C9" s="2"/>
      <c r="D9" s="17">
        <v>31</v>
      </c>
      <c r="E9" s="18">
        <f>E8*(1+$L$4)</f>
        <v>49347.44172134401</v>
      </c>
      <c r="F9" s="18">
        <f>$L$5*E9</f>
        <v>12336.860430336003</v>
      </c>
      <c r="G9" s="23">
        <f t="shared" si="0"/>
        <v>95582.693371712783</v>
      </c>
      <c r="H9" s="21">
        <f>G9/((1+$L$7)^I9)</f>
        <v>80987.981716587645</v>
      </c>
      <c r="I9" s="6">
        <v>6</v>
      </c>
      <c r="K9" s="4"/>
    </row>
    <row r="10" spans="1:12">
      <c r="A10" s="1"/>
      <c r="B10" s="2"/>
      <c r="C10" s="2"/>
      <c r="D10" s="17">
        <v>32</v>
      </c>
      <c r="E10" s="18">
        <f>E9*(1+$L$4)</f>
        <v>51321.339390197769</v>
      </c>
      <c r="F10" s="18">
        <f>$L$5*E10</f>
        <v>12830.334847549442</v>
      </c>
      <c r="G10" s="23">
        <f t="shared" si="0"/>
        <v>115581.73022214069</v>
      </c>
      <c r="H10" s="21">
        <f>G10/((1+$L$7)^I10)</f>
        <v>95265.88116085816</v>
      </c>
      <c r="I10" s="6">
        <v>7</v>
      </c>
      <c r="K10" s="2"/>
    </row>
    <row r="11" spans="1:12">
      <c r="A11" s="1"/>
      <c r="B11" s="2"/>
      <c r="C11" s="2"/>
      <c r="D11" s="17">
        <v>33</v>
      </c>
      <c r="E11" s="18">
        <f>E10*(1+$L$4)</f>
        <v>53374.192965805683</v>
      </c>
      <c r="F11" s="18">
        <f>$L$5*E11</f>
        <v>13343.548241451421</v>
      </c>
      <c r="G11" s="23">
        <f t="shared" si="0"/>
        <v>137593.90823025265</v>
      </c>
      <c r="H11" s="21">
        <f>G11/((1+$L$7)^I11)</f>
        <v>110320.00917729264</v>
      </c>
      <c r="I11" s="6">
        <v>8</v>
      </c>
      <c r="K11" s="2"/>
    </row>
    <row r="12" spans="1:12">
      <c r="A12" s="1"/>
      <c r="B12" s="2"/>
      <c r="C12" s="2"/>
      <c r="D12" s="17">
        <v>34</v>
      </c>
      <c r="E12" s="18">
        <f>E11*(1+$L$4)</f>
        <v>55509.160684437913</v>
      </c>
      <c r="F12" s="18">
        <f>$L$5*E12</f>
        <v>13877.290171109478</v>
      </c>
      <c r="G12" s="23">
        <f t="shared" si="0"/>
        <v>161790.74151863108</v>
      </c>
      <c r="H12" s="21">
        <f>G12/((1+$L$7)^I12)</f>
        <v>126187.29581032055</v>
      </c>
      <c r="I12" s="6">
        <v>9</v>
      </c>
      <c r="K12" s="2"/>
    </row>
    <row r="13" spans="1:12">
      <c r="A13" s="1"/>
      <c r="B13" s="2"/>
      <c r="C13" s="2"/>
      <c r="D13" s="17">
        <v>35</v>
      </c>
      <c r="E13" s="18">
        <f>E12*(1+$L$4)</f>
        <v>57729.527111815434</v>
      </c>
      <c r="F13" s="18">
        <f>$L$5*E13</f>
        <v>14432.381777953859</v>
      </c>
      <c r="G13" s="23">
        <f t="shared" si="0"/>
        <v>188357.42891048227</v>
      </c>
      <c r="H13" s="21">
        <f>G13/((1+$L$7)^I13)</f>
        <v>142906.37636120719</v>
      </c>
      <c r="I13" s="6">
        <v>10</v>
      </c>
      <c r="K13" s="2"/>
    </row>
    <row r="14" spans="1:12">
      <c r="A14" s="1"/>
      <c r="B14" s="2"/>
      <c r="C14" s="2"/>
      <c r="D14" s="17">
        <v>36</v>
      </c>
      <c r="E14" s="18">
        <f>E13*(1+$L$4)</f>
        <v>60038.708196288055</v>
      </c>
      <c r="F14" s="18">
        <f>$L$5*E14</f>
        <v>15009.677049072014</v>
      </c>
      <c r="G14" s="23">
        <f t="shared" si="0"/>
        <v>217493.91312784044</v>
      </c>
      <c r="H14" s="21">
        <f>G14/((1+$L$7)^I14)</f>
        <v>160517.66954848435</v>
      </c>
      <c r="I14" s="6">
        <v>11</v>
      </c>
      <c r="K14" s="2"/>
    </row>
    <row r="15" spans="1:12">
      <c r="A15" s="1"/>
      <c r="B15" s="2"/>
      <c r="C15" s="2"/>
      <c r="D15" s="17">
        <v>37</v>
      </c>
      <c r="E15" s="18">
        <f>E14*(1+$L$4)</f>
        <v>62440.256524139579</v>
      </c>
      <c r="F15" s="18">
        <f>$L$5*E15</f>
        <v>15610.064131034895</v>
      </c>
      <c r="G15" s="23">
        <f t="shared" si="0"/>
        <v>249416.02074346336</v>
      </c>
      <c r="H15" s="21">
        <f>G15/((1+$L$7)^I15)</f>
        <v>179063.45924415588</v>
      </c>
      <c r="I15" s="6">
        <v>12</v>
      </c>
      <c r="K15" s="2"/>
    </row>
    <row r="16" spans="1:12">
      <c r="A16" s="1"/>
      <c r="B16" s="2"/>
      <c r="C16" s="2"/>
      <c r="D16" s="17">
        <v>38</v>
      </c>
      <c r="E16" s="18">
        <f>E15*(1+$L$4)</f>
        <v>64937.866785105165</v>
      </c>
      <c r="F16" s="18">
        <f>$L$5*E16</f>
        <v>16234.466696276291</v>
      </c>
      <c r="G16" s="23">
        <f t="shared" si="0"/>
        <v>284356.6889954994</v>
      </c>
      <c r="H16" s="21">
        <f>G16/((1+$L$7)^I16)</f>
        <v>198587.97994918839</v>
      </c>
      <c r="I16" s="6">
        <v>13</v>
      </c>
      <c r="K16" s="2"/>
      <c r="L16" s="2"/>
    </row>
    <row r="17" spans="1:11">
      <c r="A17" s="1"/>
      <c r="B17" s="2"/>
      <c r="C17" s="2"/>
      <c r="D17" s="17">
        <v>39</v>
      </c>
      <c r="E17" s="18">
        <f>E16*(1+$L$4)</f>
        <v>67535.381456509378</v>
      </c>
      <c r="F17" s="18">
        <f>$L$5*E17</f>
        <v>16883.845364127345</v>
      </c>
      <c r="G17" s="23">
        <f t="shared" si="0"/>
        <v>322567.28603428922</v>
      </c>
      <c r="H17" s="21">
        <f>G17/((1+$L$7)^I17)</f>
        <v>219137.50617927423</v>
      </c>
      <c r="I17" s="6">
        <v>14</v>
      </c>
      <c r="K17" s="2"/>
    </row>
    <row r="18" spans="1:11">
      <c r="A18" s="1"/>
      <c r="B18" s="2"/>
      <c r="C18" s="2"/>
      <c r="D18" s="17">
        <v>40</v>
      </c>
      <c r="E18" s="18">
        <f>E17*(1+$L$4)</f>
        <v>70236.796714769749</v>
      </c>
      <c r="F18" s="18">
        <f>$L$5*E18</f>
        <v>17559.199178692437</v>
      </c>
      <c r="G18" s="23">
        <f t="shared" si="0"/>
        <v>364319.03166555334</v>
      </c>
      <c r="H18" s="21">
        <f>G18/((1+$L$7)^I18)</f>
        <v>240760.4459396707</v>
      </c>
      <c r="I18" s="6">
        <v>15</v>
      </c>
      <c r="K18" s="5"/>
    </row>
    <row r="19" spans="1:11">
      <c r="A19" s="1"/>
      <c r="B19" s="2"/>
      <c r="C19" s="2"/>
      <c r="D19" s="17">
        <v>41</v>
      </c>
      <c r="E19" s="18">
        <f>E18*(1+$L$4)</f>
        <v>73046.268583360536</v>
      </c>
      <c r="F19" s="18">
        <f>$L$5*E19</f>
        <v>18261.567145840134</v>
      </c>
      <c r="G19" s="23">
        <f t="shared" si="0"/>
        <v>409904.52618630999</v>
      </c>
      <c r="H19" s="21">
        <f>G19/((1+$L$7)^I19)</f>
        <v>263507.43847609562</v>
      </c>
      <c r="I19" s="6">
        <v>16</v>
      </c>
      <c r="K19" s="2"/>
    </row>
    <row r="20" spans="1:11">
      <c r="A20" s="1"/>
      <c r="B20" s="2"/>
      <c r="C20" s="2"/>
      <c r="D20" s="17">
        <v>42</v>
      </c>
      <c r="E20" s="18">
        <f>E19*(1+$L$4)</f>
        <v>75968.119326694956</v>
      </c>
      <c r="F20" s="18">
        <f>$L$5*E20</f>
        <v>18992.029831673739</v>
      </c>
      <c r="G20" s="23">
        <f t="shared" si="0"/>
        <v>459639.39548195695</v>
      </c>
      <c r="H20" s="21">
        <f>G20/((1+$L$7)^I20)</f>
        <v>287431.45649720734</v>
      </c>
      <c r="I20" s="6">
        <v>17</v>
      </c>
      <c r="K20" s="2"/>
    </row>
    <row r="21" spans="1:11">
      <c r="A21" s="1"/>
      <c r="B21" s="2"/>
      <c r="C21" s="2"/>
      <c r="D21" s="17">
        <v>43</v>
      </c>
      <c r="E21" s="18">
        <f>E20*(1+$L$4)</f>
        <v>79006.844099762762</v>
      </c>
      <c r="F21" s="18">
        <f>$L$5*E21</f>
        <v>19751.711024940691</v>
      </c>
      <c r="G21" s="23">
        <f t="shared" si="0"/>
        <v>513864.0611680444</v>
      </c>
      <c r="H21" s="21">
        <f>G21/((1+$L$7)^I21)</f>
        <v>312587.91307313822</v>
      </c>
      <c r="I21" s="6">
        <v>18</v>
      </c>
      <c r="K21" s="2"/>
    </row>
    <row r="22" spans="1:11">
      <c r="A22" s="1"/>
      <c r="B22" s="2"/>
      <c r="C22" s="2"/>
      <c r="D22" s="17">
        <v>44</v>
      </c>
      <c r="E22" s="18">
        <f>E21*(1+$L$4)</f>
        <v>82167.117863753272</v>
      </c>
      <c r="F22" s="18">
        <f>$L$5*E22</f>
        <v>20541.779465938318</v>
      </c>
      <c r="G22" s="23">
        <f t="shared" si="0"/>
        <v>572945.64522158599</v>
      </c>
      <c r="H22" s="21">
        <f>G22/((1+$L$7)^I22)</f>
        <v>339034.77342389809</v>
      </c>
      <c r="I22" s="6">
        <v>19</v>
      </c>
      <c r="K22" s="2"/>
    </row>
    <row r="23" spans="1:11">
      <c r="A23" s="1"/>
      <c r="B23" s="2"/>
      <c r="C23" s="2"/>
      <c r="D23" s="17">
        <v>45</v>
      </c>
      <c r="E23" s="18">
        <f>E22*(1+$L$4)</f>
        <v>85453.80257830341</v>
      </c>
      <c r="F23" s="18">
        <f>$L$5*E23</f>
        <v>21363.450644575852</v>
      </c>
      <c r="G23" s="23">
        <f t="shared" si="0"/>
        <v>637280.01925778075</v>
      </c>
      <c r="H23" s="21">
        <f>G23/((1+$L$7)^I23)</f>
        <v>366832.67182124173</v>
      </c>
      <c r="I23" s="6">
        <v>20</v>
      </c>
      <c r="K23" s="2"/>
    </row>
    <row r="24" spans="1:11">
      <c r="A24" s="1"/>
      <c r="B24" s="2"/>
      <c r="C24" s="2"/>
      <c r="D24" s="17">
        <v>46</v>
      </c>
      <c r="E24" s="18">
        <f>E23*(1+$L$4)</f>
        <v>88871.954681435556</v>
      </c>
      <c r="F24" s="18">
        <f>$L$5*E24</f>
        <v>22217.988670358889</v>
      </c>
      <c r="G24" s="23">
        <f t="shared" si="0"/>
        <v>707294.00937247323</v>
      </c>
      <c r="H24" s="21">
        <f>G24/((1+$L$7)^I24)</f>
        <v>396045.03383781575</v>
      </c>
      <c r="I24" s="6">
        <v>21</v>
      </c>
      <c r="K24" s="2"/>
    </row>
    <row r="25" spans="1:11">
      <c r="A25" s="1"/>
      <c r="B25" s="2"/>
      <c r="C25" s="2"/>
      <c r="D25" s="17">
        <v>47</v>
      </c>
      <c r="E25" s="18">
        <f>E24*(1+$L$4)</f>
        <v>92426.832868692974</v>
      </c>
      <c r="F25" s="18">
        <f>$L$5*E25</f>
        <v>23106.708217173244</v>
      </c>
      <c r="G25" s="23">
        <f t="shared" si="0"/>
        <v>783447.7682925819</v>
      </c>
      <c r="H25" s="21">
        <f>G25/((1+$L$7)^I25)</f>
        <v>426738.20418809081</v>
      </c>
      <c r="I25" s="6">
        <v>22</v>
      </c>
      <c r="K25" s="2"/>
    </row>
    <row r="26" spans="1:11">
      <c r="A26" s="1"/>
      <c r="B26" s="2"/>
      <c r="C26" s="2"/>
      <c r="D26" s="17">
        <v>48</v>
      </c>
      <c r="E26" s="18">
        <f>E25*(1+$L$4)</f>
        <v>96123.906183440704</v>
      </c>
      <c r="F26" s="18">
        <f>$L$5*E26</f>
        <v>24030.976545860176</v>
      </c>
      <c r="G26" s="23">
        <f t="shared" si="0"/>
        <v>866237.32746038563</v>
      </c>
      <c r="H26" s="21">
        <f>G26/((1+$L$7)^I26)</f>
        <v>458981.5804167671</v>
      </c>
      <c r="I26" s="6">
        <v>23</v>
      </c>
      <c r="K26" s="2"/>
    </row>
    <row r="27" spans="1:11">
      <c r="A27" s="1"/>
      <c r="B27" s="2"/>
      <c r="C27" s="2"/>
      <c r="D27" s="17">
        <v>49</v>
      </c>
      <c r="E27" s="18">
        <f>E26*(1+$L$4)</f>
        <v>99968.862430778332</v>
      </c>
      <c r="F27" s="18">
        <f>$L$5*E27</f>
        <v>24992.215607694583</v>
      </c>
      <c r="G27" s="23">
        <f t="shared" si="0"/>
        <v>956197.34262760915</v>
      </c>
      <c r="H27" s="21">
        <f>G27/((1+$L$7)^I27)</f>
        <v>492847.7527020261</v>
      </c>
      <c r="I27" s="6">
        <v>24</v>
      </c>
    </row>
    <row r="28" spans="1:11">
      <c r="A28" s="1"/>
      <c r="B28" s="2"/>
      <c r="C28" s="2"/>
      <c r="D28" s="17">
        <v>50</v>
      </c>
      <c r="E28" s="18">
        <f>E27*(1+$L$4)</f>
        <v>103967.61692800946</v>
      </c>
      <c r="F28" s="18">
        <f>$L$5*E28</f>
        <v>25991.904232002365</v>
      </c>
      <c r="G28" s="23">
        <f t="shared" si="0"/>
        <v>1053904.0475566823</v>
      </c>
      <c r="H28" s="21">
        <f>G28/((1+$L$7)^I28)</f>
        <v>528412.65005323081</v>
      </c>
      <c r="I28" s="6">
        <v>25</v>
      </c>
    </row>
    <row r="29" spans="1:11">
      <c r="A29" s="1"/>
      <c r="B29" s="2"/>
      <c r="C29" s="2"/>
      <c r="D29" s="17">
        <v>51</v>
      </c>
      <c r="E29" s="18">
        <f>E28*(1+$L$4)</f>
        <v>108126.32160512984</v>
      </c>
      <c r="F29" s="18">
        <f>$L$5*E29</f>
        <v>27031.580401282459</v>
      </c>
      <c r="G29" s="23">
        <f t="shared" si="0"/>
        <v>1159978.4315247159</v>
      </c>
      <c r="H29" s="21">
        <f>G29/((1+$L$7)^I29)</f>
        <v>565755.69319545955</v>
      </c>
      <c r="I29" s="6">
        <v>26</v>
      </c>
    </row>
    <row r="30" spans="1:11">
      <c r="A30" s="1"/>
      <c r="B30" s="2"/>
      <c r="C30" s="2"/>
      <c r="D30" s="17">
        <v>52</v>
      </c>
      <c r="E30" s="18">
        <f>E29*(1+$L$4)</f>
        <v>112451.37446933503</v>
      </c>
      <c r="F30" s="18">
        <f>$L$5*E30</f>
        <v>28112.843617333758</v>
      </c>
      <c r="G30" s="23">
        <f t="shared" si="0"/>
        <v>1275089.6575064033</v>
      </c>
      <c r="H30" s="21">
        <f>G30/((1+$L$7)^I30)</f>
        <v>604959.95444662275</v>
      </c>
      <c r="I30" s="6">
        <v>27</v>
      </c>
    </row>
    <row r="31" spans="1:11">
      <c r="A31" s="1"/>
      <c r="B31" s="2"/>
      <c r="C31" s="2"/>
      <c r="D31" s="17">
        <v>53</v>
      </c>
      <c r="E31" s="18">
        <f>E30*(1+$L$4)</f>
        <v>116949.42944810844</v>
      </c>
      <c r="F31" s="18">
        <f>$L$5*E31</f>
        <v>29237.357362027109</v>
      </c>
      <c r="G31" s="23">
        <f t="shared" si="0"/>
        <v>1399958.7391814105</v>
      </c>
      <c r="H31" s="21">
        <f>G31/((1+$L$7)^I31)</f>
        <v>646112.3249068989</v>
      </c>
      <c r="I31" s="6">
        <v>28</v>
      </c>
    </row>
    <row r="32" spans="1:11">
      <c r="A32" s="1"/>
      <c r="B32" s="2"/>
      <c r="C32" s="2"/>
      <c r="D32" s="17">
        <v>54</v>
      </c>
      <c r="E32" s="18">
        <f>E31*(1+$L$4)</f>
        <v>121627.40662603278</v>
      </c>
      <c r="F32" s="18">
        <f>$L$5*E32</f>
        <v>30406.851656508195</v>
      </c>
      <c r="G32" s="23">
        <f t="shared" si="0"/>
        <v>1535362.4962765244</v>
      </c>
      <c r="H32" s="21">
        <f>G32/((1+$L$7)^I32)</f>
        <v>689303.68929483567</v>
      </c>
      <c r="I32" s="6">
        <v>29</v>
      </c>
    </row>
    <row r="33" spans="1:15">
      <c r="A33" s="1"/>
      <c r="B33" s="2"/>
      <c r="C33" s="2"/>
      <c r="D33" s="17">
        <v>55</v>
      </c>
      <c r="E33" s="18">
        <f>E32*(1+$L$4)</f>
        <v>126492.50289107409</v>
      </c>
      <c r="F33" s="18">
        <f>$L$5*E33</f>
        <v>31623.125722768524</v>
      </c>
      <c r="G33" s="23">
        <f t="shared" si="0"/>
        <v>1682137.8092200321</v>
      </c>
      <c r="H33" s="21">
        <f>G33/((1+$L$7)^I33)</f>
        <v>734629.10877975519</v>
      </c>
      <c r="I33" s="6">
        <v>30</v>
      </c>
    </row>
    <row r="34" spans="1:15">
      <c r="A34" s="1"/>
      <c r="B34" s="2"/>
      <c r="C34" s="2"/>
      <c r="D34" s="17">
        <v>56</v>
      </c>
      <c r="E34" s="18">
        <f>E33*(1+$L$4)</f>
        <v>131552.20300671706</v>
      </c>
      <c r="F34" s="18">
        <f>$L$5*E34</f>
        <v>32888.050751679264</v>
      </c>
      <c r="G34" s="23">
        <f t="shared" si="0"/>
        <v>1841186.1956632137</v>
      </c>
      <c r="H34" s="21">
        <f>G34/((1+$L$7)^I34)</f>
        <v>782188.01217608596</v>
      </c>
      <c r="I34" s="6">
        <v>31</v>
      </c>
    </row>
    <row r="35" spans="1:15">
      <c r="A35" s="1"/>
      <c r="B35" s="2"/>
      <c r="C35" s="2"/>
      <c r="D35" s="17">
        <v>57</v>
      </c>
      <c r="E35" s="18">
        <f>E34*(1+$L$4)</f>
        <v>136814.29112698574</v>
      </c>
      <c r="F35" s="18">
        <f>$L$5*E35</f>
        <v>34203.572781746436</v>
      </c>
      <c r="G35" s="23">
        <f t="shared" si="0"/>
        <v>2013478.7331197013</v>
      </c>
      <c r="H35" s="21">
        <f>G35/((1+$L$7)^I35)</f>
        <v>832084.39588196215</v>
      </c>
      <c r="I35" s="6">
        <v>32</v>
      </c>
    </row>
    <row r="36" spans="1:15">
      <c r="A36" s="1"/>
      <c r="B36" s="2"/>
      <c r="C36" s="2"/>
      <c r="D36" s="17">
        <v>58</v>
      </c>
      <c r="E36" s="18">
        <f>E35*(1+$L$4)</f>
        <v>142286.86277206519</v>
      </c>
      <c r="F36" s="18">
        <f>$L$5*E36</f>
        <v>35571.715693016296</v>
      </c>
      <c r="G36" s="23">
        <f t="shared" si="0"/>
        <v>2200061.3537966949</v>
      </c>
      <c r="H36" s="21">
        <f>G36/((1+$L$7)^I36)</f>
        <v>884427.03296190652</v>
      </c>
      <c r="I36" s="6">
        <v>33</v>
      </c>
    </row>
    <row r="37" spans="1:15">
      <c r="A37" s="1"/>
      <c r="B37" s="2"/>
      <c r="C37" s="2"/>
      <c r="D37" s="17">
        <v>59</v>
      </c>
      <c r="E37" s="18">
        <f>E36*(1+$L$4)</f>
        <v>147978.33728294779</v>
      </c>
      <c r="F37" s="18">
        <f>$L$5*E37</f>
        <v>36994.584320736947</v>
      </c>
      <c r="G37" s="23">
        <f t="shared" si="0"/>
        <v>2402060.5396521841</v>
      </c>
      <c r="H37" s="21">
        <f>G37/((1+$L$7)^I37)</f>
        <v>939329.69179170288</v>
      </c>
      <c r="I37" s="6">
        <v>34</v>
      </c>
    </row>
    <row r="38" spans="1:15">
      <c r="A38" s="1"/>
      <c r="B38" s="2"/>
      <c r="C38" s="2"/>
      <c r="D38" s="17">
        <v>60</v>
      </c>
      <c r="E38" s="18">
        <f>E37*(1+$L$4)</f>
        <v>153897.4707742657</v>
      </c>
      <c r="F38" s="18">
        <f>$L$5*E38</f>
        <v>38474.367693566426</v>
      </c>
      <c r="G38" s="23">
        <f t="shared" si="0"/>
        <v>2620689.4478196641</v>
      </c>
      <c r="H38" s="21">
        <f>G38/((1+$L$7)^I38)</f>
        <v>996911.36470266839</v>
      </c>
      <c r="I38" s="6">
        <v>35</v>
      </c>
    </row>
    <row r="39" spans="1:15">
      <c r="A39" s="1"/>
      <c r="B39" s="2"/>
      <c r="C39" s="2"/>
      <c r="D39" s="17">
        <v>61</v>
      </c>
      <c r="E39" s="18">
        <f>E38*(1+$L$4)</f>
        <v>160053.36960523634</v>
      </c>
      <c r="F39" s="18">
        <f>$L$5*E39</f>
        <v>40013.342401309084</v>
      </c>
      <c r="G39" s="23">
        <f t="shared" si="0"/>
        <v>2857254.498807448</v>
      </c>
      <c r="H39" s="21">
        <f>G39/((1+$L$7)^I39)</f>
        <v>1057296.5070825368</v>
      </c>
      <c r="I39" s="6">
        <v>36</v>
      </c>
      <c r="M39" s="8"/>
      <c r="O39" s="8"/>
    </row>
    <row r="40" spans="1:15" ht="16" thickBot="1">
      <c r="A40" s="1"/>
      <c r="B40" s="2"/>
      <c r="C40" s="2"/>
      <c r="D40" s="27">
        <v>62</v>
      </c>
      <c r="E40" s="28">
        <f>E39*(1+$L$4)</f>
        <v>166455.50438944579</v>
      </c>
      <c r="F40" s="28">
        <f>$L$5*E40</f>
        <v>41613.876097361448</v>
      </c>
      <c r="G40" s="29">
        <f t="shared" si="0"/>
        <v>3113162.462315368</v>
      </c>
      <c r="H40" s="30">
        <f>G40/((1+$L$7)^I40)</f>
        <v>1120615.2874110606</v>
      </c>
      <c r="I40" s="6">
        <v>37</v>
      </c>
      <c r="L40" s="8"/>
      <c r="M40" s="8"/>
      <c r="O40" s="8"/>
    </row>
    <row r="41" spans="1:15">
      <c r="E41" s="1"/>
      <c r="F41" s="1"/>
      <c r="G41" s="1"/>
      <c r="H41" s="7"/>
      <c r="I41" s="6"/>
    </row>
    <row r="42" spans="1:15">
      <c r="E42" s="1"/>
      <c r="F42" s="1"/>
      <c r="G42" s="1"/>
      <c r="H42" s="7"/>
      <c r="I42" s="6"/>
    </row>
    <row r="43" spans="1:15">
      <c r="E43" s="1"/>
      <c r="F43" s="1"/>
      <c r="G43" s="1"/>
      <c r="H43" s="7"/>
      <c r="I43" s="6"/>
      <c r="M43" s="8"/>
    </row>
    <row r="44" spans="1:15">
      <c r="I44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44"/>
  <sheetViews>
    <sheetView workbookViewId="0">
      <selection activeCell="N24" sqref="N24"/>
    </sheetView>
  </sheetViews>
  <sheetFormatPr baseColWidth="10" defaultRowHeight="15" x14ac:dyDescent="0"/>
  <cols>
    <col min="4" max="4" width="14.1640625" customWidth="1"/>
    <col min="5" max="5" width="13.1640625" bestFit="1" customWidth="1"/>
    <col min="6" max="6" width="11.83203125" bestFit="1" customWidth="1"/>
    <col min="7" max="7" width="13.1640625" bestFit="1" customWidth="1"/>
    <col min="10" max="10" width="17.83203125" bestFit="1" customWidth="1"/>
  </cols>
  <sheetData>
    <row r="2" spans="3:15" ht="45">
      <c r="D2" s="9" t="s">
        <v>8</v>
      </c>
      <c r="E2" s="9" t="s">
        <v>4</v>
      </c>
      <c r="F2" s="9" t="s">
        <v>5</v>
      </c>
      <c r="G2" s="11" t="s">
        <v>7</v>
      </c>
      <c r="H2" s="10"/>
    </row>
    <row r="3" spans="3:15">
      <c r="C3">
        <v>25</v>
      </c>
      <c r="D3" s="1">
        <f>3250*13</f>
        <v>42250</v>
      </c>
      <c r="E3" s="1">
        <f>$K$5*D3</f>
        <v>10562.5</v>
      </c>
      <c r="F3" s="1">
        <f>E3</f>
        <v>10562.5</v>
      </c>
      <c r="G3" s="12">
        <f>F3</f>
        <v>10562.5</v>
      </c>
    </row>
    <row r="4" spans="3:15">
      <c r="C4">
        <v>26</v>
      </c>
      <c r="D4" s="1">
        <f>D3*(1+$K$4)</f>
        <v>43940</v>
      </c>
      <c r="E4" s="1">
        <f>$K$5*D4</f>
        <v>10985</v>
      </c>
      <c r="F4" s="1">
        <f>F3*(1+$K$6)+E4</f>
        <v>22286.875</v>
      </c>
      <c r="G4" s="12">
        <f>F4/((1+$K$7)^H4)</f>
        <v>21679.839494163425</v>
      </c>
      <c r="H4" s="6">
        <v>1</v>
      </c>
      <c r="J4" t="s">
        <v>0</v>
      </c>
      <c r="K4" s="3">
        <v>0.04</v>
      </c>
      <c r="N4">
        <v>1.5</v>
      </c>
      <c r="O4">
        <f>AVERAGE(N4:N14)</f>
        <v>3.9545454545454537</v>
      </c>
    </row>
    <row r="5" spans="3:15">
      <c r="C5">
        <v>27</v>
      </c>
      <c r="D5" s="1">
        <f t="shared" ref="D5:D40" si="0">D4*(1+$K$4)</f>
        <v>45697.599999999999</v>
      </c>
      <c r="E5" s="1">
        <f>$K$5*D5</f>
        <v>11424.4</v>
      </c>
      <c r="F5" s="1">
        <f t="shared" ref="F5:F40" si="1">F4*(1+$K$6)+E5</f>
        <v>35271.356250000004</v>
      </c>
      <c r="G5" s="12">
        <f>F5/((1+$K$7)^H5)</f>
        <v>33376.126294493486</v>
      </c>
      <c r="H5" s="6">
        <v>2</v>
      </c>
      <c r="J5" t="s">
        <v>1</v>
      </c>
      <c r="K5" s="3">
        <v>0.25</v>
      </c>
      <c r="N5">
        <v>3.6</v>
      </c>
    </row>
    <row r="6" spans="3:15">
      <c r="C6">
        <v>28</v>
      </c>
      <c r="D6" s="1">
        <f t="shared" si="0"/>
        <v>47525.504000000001</v>
      </c>
      <c r="E6" s="1">
        <f>$K$5*D6</f>
        <v>11881.376</v>
      </c>
      <c r="F6" s="1">
        <f t="shared" si="1"/>
        <v>49621.727187500001</v>
      </c>
      <c r="G6" s="12">
        <f>F6/((1+$K$7)^H6)</f>
        <v>45676.469963355674</v>
      </c>
      <c r="H6" s="6">
        <v>3</v>
      </c>
      <c r="J6" t="s">
        <v>6</v>
      </c>
      <c r="K6" s="3">
        <v>7.0000000000000007E-2</v>
      </c>
      <c r="N6">
        <v>4.3</v>
      </c>
    </row>
    <row r="7" spans="3:15">
      <c r="C7">
        <v>29</v>
      </c>
      <c r="D7" s="1">
        <f t="shared" si="0"/>
        <v>49426.524160000001</v>
      </c>
      <c r="E7" s="1">
        <f>$K$5*D7</f>
        <v>12356.63104</v>
      </c>
      <c r="F7" s="1">
        <f t="shared" si="1"/>
        <v>65451.879130625006</v>
      </c>
      <c r="G7" s="12">
        <f>F7/((1+$K$7)^H7)</f>
        <v>58607.022937140595</v>
      </c>
      <c r="H7" s="6">
        <v>4</v>
      </c>
      <c r="J7" t="s">
        <v>2</v>
      </c>
      <c r="K7" s="3">
        <v>2.8000000000000001E-2</v>
      </c>
      <c r="N7">
        <v>4.5</v>
      </c>
    </row>
    <row r="8" spans="3:15">
      <c r="C8">
        <v>30</v>
      </c>
      <c r="D8" s="1">
        <f t="shared" si="0"/>
        <v>51403.585126400001</v>
      </c>
      <c r="E8" s="1">
        <f>$K$5*D8</f>
        <v>12850.8962816</v>
      </c>
      <c r="F8" s="1">
        <f t="shared" si="1"/>
        <v>82884.406951368757</v>
      </c>
      <c r="G8" s="12">
        <f>F8/((1+$K$7)^H8)</f>
        <v>72195.023332365672</v>
      </c>
      <c r="H8" s="6">
        <v>5</v>
      </c>
      <c r="J8" s="6"/>
      <c r="N8">
        <v>5.9</v>
      </c>
    </row>
    <row r="9" spans="3:15">
      <c r="C9">
        <v>31</v>
      </c>
      <c r="D9" s="1">
        <f t="shared" si="0"/>
        <v>53459.728531455999</v>
      </c>
      <c r="E9" s="1">
        <f>$K$5*D9</f>
        <v>13364.932132864</v>
      </c>
      <c r="F9" s="1">
        <f t="shared" si="1"/>
        <v>102051.24757082856</v>
      </c>
      <c r="G9" s="12">
        <f>F9/((1+$K$7)^H9)</f>
        <v>86468.839502980423</v>
      </c>
      <c r="H9" s="6">
        <v>6</v>
      </c>
      <c r="J9" s="4"/>
      <c r="N9">
        <v>4.2</v>
      </c>
    </row>
    <row r="10" spans="3:15">
      <c r="C10">
        <v>32</v>
      </c>
      <c r="D10" s="1">
        <f t="shared" si="0"/>
        <v>55598.117672714245</v>
      </c>
      <c r="E10" s="1">
        <f>$K$5*D10</f>
        <v>13899.529418178561</v>
      </c>
      <c r="F10" s="1">
        <f t="shared" si="1"/>
        <v>123094.36431896513</v>
      </c>
      <c r="G10" s="12">
        <f>F10/((1+$K$7)^H10)</f>
        <v>101458.01642044948</v>
      </c>
      <c r="H10" s="6">
        <v>7</v>
      </c>
      <c r="J10" s="2"/>
      <c r="N10">
        <v>-0.4</v>
      </c>
    </row>
    <row r="11" spans="3:15">
      <c r="C11">
        <v>33</v>
      </c>
      <c r="D11" s="1">
        <f t="shared" si="0"/>
        <v>57822.042379622813</v>
      </c>
      <c r="E11" s="1">
        <f>$K$5*D11</f>
        <v>14455.510594905703</v>
      </c>
      <c r="F11" s="1">
        <f t="shared" si="1"/>
        <v>146166.48041619841</v>
      </c>
      <c r="G11" s="12">
        <f>F11/((1+$K$7)^H11)</f>
        <v>117193.32395111199</v>
      </c>
      <c r="H11" s="6">
        <v>8</v>
      </c>
      <c r="J11" s="2"/>
      <c r="N11">
        <v>5.5</v>
      </c>
    </row>
    <row r="12" spans="3:15">
      <c r="C12">
        <v>34</v>
      </c>
      <c r="D12" s="1">
        <f t="shared" si="0"/>
        <v>60134.924074807728</v>
      </c>
      <c r="E12" s="1">
        <f>$K$5*D12</f>
        <v>15033.731018701932</v>
      </c>
      <c r="F12" s="1">
        <f t="shared" si="1"/>
        <v>171431.86506403424</v>
      </c>
      <c r="G12" s="12">
        <f>F12/((1+$K$7)^H12)</f>
        <v>133706.80710836066</v>
      </c>
      <c r="H12" s="6">
        <v>9</v>
      </c>
      <c r="J12" s="2"/>
      <c r="N12">
        <v>5.3</v>
      </c>
    </row>
    <row r="13" spans="3:15">
      <c r="C13">
        <v>35</v>
      </c>
      <c r="D13" s="1">
        <f t="shared" si="0"/>
        <v>62540.321037800037</v>
      </c>
      <c r="E13" s="1">
        <f>$K$5*D13</f>
        <v>15635.080259450009</v>
      </c>
      <c r="F13" s="1">
        <f t="shared" si="1"/>
        <v>199067.17587796666</v>
      </c>
      <c r="G13" s="12">
        <f>F13/((1+$K$7)^H13)</f>
        <v>151031.83836035134</v>
      </c>
      <c r="H13" s="6">
        <v>10</v>
      </c>
      <c r="J13" s="2"/>
      <c r="K13">
        <f>0.55*3250</f>
        <v>1787.5000000000002</v>
      </c>
      <c r="N13">
        <v>3.8</v>
      </c>
    </row>
    <row r="14" spans="3:15">
      <c r="C14">
        <v>36</v>
      </c>
      <c r="D14" s="1">
        <f t="shared" si="0"/>
        <v>65041.933879312041</v>
      </c>
      <c r="E14" s="1">
        <f>$K$5*D14</f>
        <v>16260.48346982801</v>
      </c>
      <c r="F14" s="1">
        <f t="shared" si="1"/>
        <v>229262.36165925235</v>
      </c>
      <c r="G14" s="12">
        <f>F14/((1+$K$7)^H14)</f>
        <v>169203.17207725244</v>
      </c>
      <c r="H14" s="6">
        <v>11</v>
      </c>
      <c r="J14" s="2"/>
      <c r="K14">
        <f>900/3100</f>
        <v>0.29032258064516131</v>
      </c>
      <c r="N14">
        <v>5.3</v>
      </c>
    </row>
    <row r="15" spans="3:15">
      <c r="C15">
        <v>37</v>
      </c>
      <c r="D15" s="1">
        <f t="shared" si="0"/>
        <v>67643.611234484531</v>
      </c>
      <c r="E15" s="1">
        <f>$K$5*D15</f>
        <v>16910.902808621133</v>
      </c>
      <c r="F15" s="1">
        <f t="shared" si="1"/>
        <v>262221.62978402118</v>
      </c>
      <c r="G15" s="12">
        <f>F15/((1+$K$7)^H15)</f>
        <v>188257.001205476</v>
      </c>
      <c r="H15" s="6">
        <v>12</v>
      </c>
      <c r="J15" s="2"/>
    </row>
    <row r="16" spans="3:15">
      <c r="C16">
        <v>38</v>
      </c>
      <c r="D16" s="1">
        <f t="shared" si="0"/>
        <v>70349.35568386392</v>
      </c>
      <c r="E16" s="1">
        <f>$K$5*D16</f>
        <v>17587.33892096598</v>
      </c>
      <c r="F16" s="1">
        <f t="shared" si="1"/>
        <v>298164.48278986866</v>
      </c>
      <c r="G16" s="12">
        <f>F16/((1+$K$7)^H16)</f>
        <v>208231.01625990492</v>
      </c>
      <c r="H16" s="6">
        <v>13</v>
      </c>
      <c r="J16" s="2"/>
      <c r="K16" s="2">
        <f>0.55*D7/12</f>
        <v>2265.3823573333334</v>
      </c>
      <c r="M16">
        <f>3705/3250-1</f>
        <v>0.1399999999999999</v>
      </c>
    </row>
    <row r="17" spans="3:14">
      <c r="C17">
        <v>39</v>
      </c>
      <c r="D17" s="1">
        <f t="shared" si="0"/>
        <v>73163.329911218476</v>
      </c>
      <c r="E17" s="1">
        <f>$K$5*D17</f>
        <v>18290.832477804619</v>
      </c>
      <c r="F17" s="1">
        <f t="shared" si="1"/>
        <v>337326.82906296413</v>
      </c>
      <c r="G17" s="12">
        <f>F17/((1+$K$7)^H17)</f>
        <v>229164.46672884992</v>
      </c>
      <c r="H17" s="6">
        <v>14</v>
      </c>
      <c r="J17" s="2"/>
    </row>
    <row r="18" spans="3:14">
      <c r="C18">
        <v>40</v>
      </c>
      <c r="D18" s="1">
        <f t="shared" si="0"/>
        <v>76089.863107667217</v>
      </c>
      <c r="E18" s="1">
        <f>$K$5*D18</f>
        <v>19022.465776916804</v>
      </c>
      <c r="F18" s="1">
        <f t="shared" si="1"/>
        <v>379962.17287428846</v>
      </c>
      <c r="G18" s="12">
        <f>F18/((1+$K$7)^H18)</f>
        <v>251098.22499034004</v>
      </c>
      <c r="H18" s="6">
        <v>15</v>
      </c>
      <c r="J18" s="5"/>
    </row>
    <row r="19" spans="3:14">
      <c r="C19">
        <v>41</v>
      </c>
      <c r="D19" s="1">
        <f t="shared" si="0"/>
        <v>79133.457631973914</v>
      </c>
      <c r="E19" s="1">
        <f>$K$5*D19</f>
        <v>19783.364407993478</v>
      </c>
      <c r="F19" s="1">
        <f t="shared" si="1"/>
        <v>426342.88938348216</v>
      </c>
      <c r="G19" s="12">
        <f>F19/((1+$K$7)^H19)</f>
        <v>274074.85284238087</v>
      </c>
      <c r="H19" s="6">
        <v>16</v>
      </c>
      <c r="J19" s="2"/>
      <c r="N19">
        <f>1200/4700</f>
        <v>0.25531914893617019</v>
      </c>
    </row>
    <row r="20" spans="3:14">
      <c r="C20">
        <v>42</v>
      </c>
      <c r="D20" s="1">
        <f t="shared" si="0"/>
        <v>82298.795937252871</v>
      </c>
      <c r="E20" s="1">
        <f>$K$5*D20</f>
        <v>20574.698984313218</v>
      </c>
      <c r="F20" s="1">
        <f t="shared" si="1"/>
        <v>476761.59062463918</v>
      </c>
      <c r="G20" s="12">
        <f>F20/((1+$K$7)^H20)</f>
        <v>298138.67075400567</v>
      </c>
      <c r="H20" s="6">
        <v>17</v>
      </c>
      <c r="J20" s="2"/>
    </row>
    <row r="21" spans="3:14">
      <c r="C21">
        <v>43</v>
      </c>
      <c r="D21" s="1">
        <f t="shared" si="0"/>
        <v>85590.747774742995</v>
      </c>
      <c r="E21" s="1">
        <f>$K$5*D21</f>
        <v>21397.686943685749</v>
      </c>
      <c r="F21" s="1">
        <f t="shared" si="1"/>
        <v>531532.58891204966</v>
      </c>
      <c r="G21" s="12">
        <f>F21/((1+$K$7)^H21)</f>
        <v>323335.8299483122</v>
      </c>
      <c r="H21" s="6">
        <v>18</v>
      </c>
      <c r="J21" s="2"/>
    </row>
    <row r="22" spans="3:14">
      <c r="C22">
        <v>44</v>
      </c>
      <c r="D22" s="1">
        <f t="shared" si="0"/>
        <v>89014.377685732718</v>
      </c>
      <c r="E22" s="1">
        <f>$K$5*D22</f>
        <v>22253.594421433179</v>
      </c>
      <c r="F22" s="1">
        <f t="shared" si="1"/>
        <v>590993.46455732628</v>
      </c>
      <c r="G22" s="12">
        <f>F22/((1+$K$7)^H22)</f>
        <v>349714.38743321953</v>
      </c>
      <c r="H22" s="6">
        <v>19</v>
      </c>
      <c r="J22" s="2"/>
    </row>
    <row r="23" spans="3:14">
      <c r="C23">
        <v>45</v>
      </c>
      <c r="D23" s="1">
        <f t="shared" si="0"/>
        <v>92574.952793162025</v>
      </c>
      <c r="E23" s="1">
        <f>$K$5*D23</f>
        <v>23143.738198290506</v>
      </c>
      <c r="F23" s="1">
        <f t="shared" si="1"/>
        <v>655506.74527462968</v>
      </c>
      <c r="G23" s="12">
        <f>F23/((1+$K$7)^H23)</f>
        <v>377324.38410040841</v>
      </c>
      <c r="H23" s="6">
        <v>20</v>
      </c>
      <c r="J23" s="2"/>
      <c r="L23">
        <f>(0.2*2)+(0.8*8)</f>
        <v>6.8000000000000007</v>
      </c>
    </row>
    <row r="24" spans="3:14">
      <c r="C24">
        <v>46</v>
      </c>
      <c r="D24" s="1">
        <f t="shared" si="0"/>
        <v>96277.950904888508</v>
      </c>
      <c r="E24" s="1">
        <f>$K$5*D24</f>
        <v>24069.487726222127</v>
      </c>
      <c r="F24" s="1">
        <f t="shared" si="1"/>
        <v>725461.70517007599</v>
      </c>
      <c r="G24" s="12">
        <f>F24/((1+$K$7)^H24)</f>
        <v>406217.92601783079</v>
      </c>
      <c r="H24" s="6">
        <v>21</v>
      </c>
      <c r="J24" s="2"/>
      <c r="L24">
        <f>(0.8*6.7)+(0.2*2.9)</f>
        <v>5.94</v>
      </c>
    </row>
    <row r="25" spans="3:14">
      <c r="C25">
        <v>47</v>
      </c>
      <c r="D25" s="1">
        <f t="shared" si="0"/>
        <v>100129.06894108406</v>
      </c>
      <c r="E25" s="1">
        <f>$K$5*D25</f>
        <v>25032.267235271014</v>
      </c>
      <c r="F25" s="1">
        <f t="shared" si="1"/>
        <v>801276.29176725238</v>
      </c>
      <c r="G25" s="12">
        <f>F25/((1+$K$7)^H25)</f>
        <v>436449.26904629689</v>
      </c>
      <c r="H25" s="6">
        <v>22</v>
      </c>
      <c r="J25" s="2"/>
    </row>
    <row r="26" spans="3:14">
      <c r="C26">
        <v>48</v>
      </c>
      <c r="D26" s="1">
        <f t="shared" si="0"/>
        <v>104134.23169872742</v>
      </c>
      <c r="E26" s="1">
        <f>$K$5*D26</f>
        <v>26033.557924681856</v>
      </c>
      <c r="F26" s="1">
        <f t="shared" si="1"/>
        <v>883399.19011564192</v>
      </c>
      <c r="G26" s="12">
        <f>F26/((1+$K$7)^H26)</f>
        <v>468074.90691598249</v>
      </c>
      <c r="H26" s="6">
        <v>23</v>
      </c>
      <c r="J26" s="2"/>
    </row>
    <row r="27" spans="3:14">
      <c r="C27">
        <v>49</v>
      </c>
      <c r="D27" s="1">
        <f t="shared" si="0"/>
        <v>108299.60096667653</v>
      </c>
      <c r="E27" s="1">
        <f>$K$5*D27</f>
        <v>27074.900241669133</v>
      </c>
      <c r="F27" s="1">
        <f t="shared" si="1"/>
        <v>972312.03366540605</v>
      </c>
      <c r="G27" s="12">
        <f>F27/((1+$K$7)^H27)</f>
        <v>501153.66290424543</v>
      </c>
      <c r="H27" s="6">
        <v>24</v>
      </c>
      <c r="K27">
        <f>(0.8*9)+(0.2*2)</f>
        <v>7.6000000000000005</v>
      </c>
    </row>
    <row r="28" spans="3:14">
      <c r="C28">
        <v>50</v>
      </c>
      <c r="D28" s="1">
        <f t="shared" si="0"/>
        <v>112631.5850053436</v>
      </c>
      <c r="E28" s="1">
        <f>$K$5*D28</f>
        <v>28157.8962513359</v>
      </c>
      <c r="F28" s="1">
        <f t="shared" si="1"/>
        <v>1068531.7722733205</v>
      </c>
      <c r="G28" s="12">
        <f>F28/((1+$K$7)^H28)</f>
        <v>535746.7852619224</v>
      </c>
      <c r="H28" s="6">
        <v>25</v>
      </c>
    </row>
    <row r="29" spans="3:14">
      <c r="C29">
        <v>51</v>
      </c>
      <c r="D29" s="1">
        <f t="shared" si="0"/>
        <v>117136.84840555735</v>
      </c>
      <c r="E29" s="1">
        <f>$K$5*D29</f>
        <v>29284.212101389337</v>
      </c>
      <c r="F29" s="1">
        <f t="shared" si="1"/>
        <v>1172613.2084338423</v>
      </c>
      <c r="G29" s="12">
        <f>F29/((1+$K$7)^H29)</f>
        <v>571918.04654128593</v>
      </c>
      <c r="H29" s="6">
        <v>26</v>
      </c>
    </row>
    <row r="30" spans="3:14">
      <c r="C30">
        <v>52</v>
      </c>
      <c r="D30" s="1">
        <f t="shared" si="0"/>
        <v>121822.32234177965</v>
      </c>
      <c r="E30" s="1">
        <f>$K$5*D30</f>
        <v>30455.580585444914</v>
      </c>
      <c r="F30" s="1">
        <f t="shared" si="1"/>
        <v>1285151.7136096561</v>
      </c>
      <c r="G30" s="12">
        <f>F30/((1+$K$7)^H30)</f>
        <v>609733.84698510298</v>
      </c>
      <c r="H30" s="6">
        <v>27</v>
      </c>
    </row>
    <row r="31" spans="3:14">
      <c r="C31">
        <v>53</v>
      </c>
      <c r="D31" s="1">
        <f t="shared" si="0"/>
        <v>126695.21523545084</v>
      </c>
      <c r="E31" s="1">
        <f>$K$5*D31</f>
        <v>31673.803808862711</v>
      </c>
      <c r="F31" s="1">
        <f t="shared" si="1"/>
        <v>1406786.137371195</v>
      </c>
      <c r="G31" s="12">
        <f>F31/((1+$K$7)^H31)</f>
        <v>649263.32214275037</v>
      </c>
      <c r="H31" s="6">
        <v>28</v>
      </c>
    </row>
    <row r="32" spans="3:14">
      <c r="C32">
        <v>54</v>
      </c>
      <c r="D32" s="1">
        <f t="shared" si="0"/>
        <v>131763.02384486888</v>
      </c>
      <c r="E32" s="1">
        <f>$K$5*D32</f>
        <v>32940.755961217219</v>
      </c>
      <c r="F32" s="1">
        <f t="shared" si="1"/>
        <v>1538201.9229483961</v>
      </c>
      <c r="G32" s="12">
        <f>F32/((1+$K$7)^H32)</f>
        <v>690578.45488612109</v>
      </c>
      <c r="H32" s="6">
        <v>29</v>
      </c>
    </row>
    <row r="33" spans="3:14">
      <c r="C33">
        <v>55</v>
      </c>
      <c r="D33" s="1">
        <f t="shared" si="0"/>
        <v>137033.54479866364</v>
      </c>
      <c r="E33" s="1">
        <f>$K$5*D33</f>
        <v>34258.386199665911</v>
      </c>
      <c r="F33" s="1">
        <f t="shared" si="1"/>
        <v>1680134.44375445</v>
      </c>
      <c r="G33" s="12">
        <f>F33/((1+$K$7)^H33)</f>
        <v>733754.19200511638</v>
      </c>
      <c r="H33" s="6">
        <v>30</v>
      </c>
    </row>
    <row r="34" spans="3:14">
      <c r="C34">
        <v>56</v>
      </c>
      <c r="D34" s="1">
        <f t="shared" si="0"/>
        <v>142514.8865906102</v>
      </c>
      <c r="E34" s="1">
        <f>$K$5*D34</f>
        <v>35628.72164765255</v>
      </c>
      <c r="F34" s="1">
        <f t="shared" si="1"/>
        <v>1833372.576464914</v>
      </c>
      <c r="G34" s="12">
        <f>F34/((1+$K$7)^H34)</f>
        <v>778868.56556986296</v>
      </c>
      <c r="H34" s="6">
        <v>31</v>
      </c>
    </row>
    <row r="35" spans="3:14">
      <c r="C35">
        <v>57</v>
      </c>
      <c r="D35" s="1">
        <f t="shared" si="0"/>
        <v>148215.4820542346</v>
      </c>
      <c r="E35" s="1">
        <f>$K$5*D35</f>
        <v>37053.87051355865</v>
      </c>
      <c r="F35" s="1">
        <f t="shared" si="1"/>
        <v>1998762.5273310167</v>
      </c>
      <c r="G35" s="12">
        <f>F35/((1+$K$7)^H35)</f>
        <v>826002.81925444072</v>
      </c>
      <c r="H35" s="6">
        <v>32</v>
      </c>
    </row>
    <row r="36" spans="3:14">
      <c r="C36">
        <v>58</v>
      </c>
      <c r="D36" s="1">
        <f t="shared" si="0"/>
        <v>154144.10133640398</v>
      </c>
      <c r="E36" s="1">
        <f>$K$5*D36</f>
        <v>38536.025334100996</v>
      </c>
      <c r="F36" s="1">
        <f t="shared" si="1"/>
        <v>2177211.9295782894</v>
      </c>
      <c r="G36" s="12">
        <f>F36/((1+$K$7)^H36)</f>
        <v>875241.5398248639</v>
      </c>
      <c r="H36" s="6">
        <v>33</v>
      </c>
    </row>
    <row r="37" spans="3:14">
      <c r="C37">
        <v>59</v>
      </c>
      <c r="D37" s="1">
        <f t="shared" si="0"/>
        <v>160309.86538986015</v>
      </c>
      <c r="E37" s="1">
        <f>$K$5*D37</f>
        <v>40077.466347465037</v>
      </c>
      <c r="F37" s="1">
        <f t="shared" si="1"/>
        <v>2369694.2309962348</v>
      </c>
      <c r="G37" s="12">
        <f>F37/((1+$K$7)^H37)</f>
        <v>926672.79400234483</v>
      </c>
      <c r="H37" s="6">
        <v>34</v>
      </c>
    </row>
    <row r="38" spans="3:14">
      <c r="C38">
        <v>60</v>
      </c>
      <c r="D38" s="1">
        <f t="shared" si="0"/>
        <v>166722.26000545456</v>
      </c>
      <c r="E38" s="1">
        <f>$K$5*D38</f>
        <v>41680.56500136364</v>
      </c>
      <c r="F38" s="1">
        <f t="shared" si="1"/>
        <v>2577253.3921673354</v>
      </c>
      <c r="G38" s="12">
        <f>F38/((1+$K$7)^H38)</f>
        <v>980388.27092149178</v>
      </c>
      <c r="H38" s="6">
        <v>35</v>
      </c>
    </row>
    <row r="39" spans="3:14">
      <c r="C39">
        <v>61</v>
      </c>
      <c r="D39" s="1">
        <f t="shared" si="0"/>
        <v>173391.15040567276</v>
      </c>
      <c r="E39" s="1">
        <f>$K$5*D39</f>
        <v>43347.787601418189</v>
      </c>
      <c r="F39" s="1">
        <f t="shared" si="1"/>
        <v>2801008.9172204672</v>
      </c>
      <c r="G39" s="12">
        <f>F39/((1+$K$7)^H39)</f>
        <v>1036483.4304120613</v>
      </c>
      <c r="H39" s="6">
        <v>36</v>
      </c>
      <c r="L39" s="8"/>
      <c r="N39" s="8"/>
    </row>
    <row r="40" spans="3:14">
      <c r="C40">
        <v>62</v>
      </c>
      <c r="D40" s="1">
        <f t="shared" si="0"/>
        <v>180326.79642189966</v>
      </c>
      <c r="E40" s="1">
        <f>$K$5*D40</f>
        <v>45081.699105474916</v>
      </c>
      <c r="F40" s="1">
        <f t="shared" si="1"/>
        <v>3042161.2405313752</v>
      </c>
      <c r="G40" s="12">
        <f>F40/((1+$K$7)^H40)</f>
        <v>1095057.6573422365</v>
      </c>
      <c r="H40" s="6">
        <v>37</v>
      </c>
      <c r="K40" s="8">
        <f>G40*0.04/12</f>
        <v>3650.1921911407885</v>
      </c>
      <c r="L40" s="8"/>
      <c r="N40" s="8"/>
    </row>
    <row r="41" spans="3:14">
      <c r="D41" s="1"/>
      <c r="E41" s="1"/>
      <c r="F41" s="1"/>
      <c r="G41" s="7"/>
      <c r="H41" s="6"/>
    </row>
    <row r="42" spans="3:14">
      <c r="D42" s="1"/>
      <c r="E42" s="1"/>
      <c r="F42" s="1"/>
      <c r="G42" s="7"/>
      <c r="H42" s="6"/>
    </row>
    <row r="43" spans="3:14">
      <c r="D43" s="1"/>
      <c r="E43" s="1"/>
      <c r="F43" s="1"/>
      <c r="G43" s="7"/>
      <c r="H43" s="6"/>
      <c r="L43" s="8"/>
    </row>
    <row r="44" spans="3:14">
      <c r="H44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Yeo</dc:creator>
  <cp:lastModifiedBy>Lionel Yeo</cp:lastModifiedBy>
  <dcterms:created xsi:type="dcterms:W3CDTF">2014-12-04T23:12:43Z</dcterms:created>
  <dcterms:modified xsi:type="dcterms:W3CDTF">2014-12-06T03:38:15Z</dcterms:modified>
</cp:coreProperties>
</file>